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skbyggtjeneste.sharepoint.com/Dokumentsenter/Andre dokumenter/Forretningsutvikling/Byggstand/NEB stanadrd 4.0/Pilotprosjekt Beast 4.0/"/>
    </mc:Choice>
  </mc:AlternateContent>
  <xr:revisionPtr revIDLastSave="3" documentId="8_{F7A810CC-27C0-4571-8319-F59901838432}" xr6:coauthVersionLast="47" xr6:coauthVersionMax="47" xr10:uidLastSave="{3D41D7AB-C69C-4073-8847-600DDE6E78B3}"/>
  <bookViews>
    <workbookView xWindow="28680" yWindow="-120" windowWidth="51840" windowHeight="21120" xr2:uid="{02EA2724-1952-4FDD-9F68-7756598556EB}"/>
  </bookViews>
  <sheets>
    <sheet name="Beregning" sheetId="2" r:id="rId1"/>
    <sheet name="Ark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F31" i="2"/>
  <c r="G31" i="2" s="1"/>
  <c r="F30" i="2"/>
  <c r="G30" i="2" s="1"/>
  <c r="E31" i="2"/>
  <c r="E30" i="2"/>
  <c r="F29" i="2"/>
  <c r="G29" i="2" s="1"/>
  <c r="E29" i="2"/>
  <c r="E28" i="2"/>
  <c r="E25" i="2"/>
  <c r="F35" i="2"/>
  <c r="G35" i="2" s="1"/>
  <c r="E35" i="2"/>
  <c r="F34" i="2"/>
  <c r="G34" i="2" s="1"/>
  <c r="E34" i="2"/>
  <c r="F33" i="2"/>
  <c r="G33" i="2" s="1"/>
  <c r="E33" i="2"/>
  <c r="F28" i="2"/>
  <c r="G28" i="2" s="1"/>
  <c r="F27" i="2"/>
  <c r="G27" i="2" s="1"/>
  <c r="E27" i="2"/>
  <c r="F26" i="2"/>
  <c r="G26" i="2" s="1"/>
  <c r="E26" i="2"/>
  <c r="F25" i="2"/>
  <c r="G25" i="2" s="1"/>
  <c r="F24" i="2"/>
  <c r="G24" i="2" s="1"/>
  <c r="E24" i="2"/>
  <c r="F23" i="2"/>
  <c r="G23" i="2" s="1"/>
  <c r="E23" i="2"/>
  <c r="F22" i="2"/>
  <c r="G22" i="2" s="1"/>
  <c r="E22" i="2"/>
  <c r="F21" i="2"/>
  <c r="E21" i="2"/>
  <c r="F20" i="2"/>
  <c r="G20" i="2" s="1"/>
  <c r="E20" i="2"/>
  <c r="B41" i="2" l="1"/>
  <c r="B40" i="2"/>
  <c r="B39" i="2"/>
  <c r="E36" i="2"/>
  <c r="F36" i="2"/>
  <c r="G21" i="2"/>
  <c r="G36" i="2" s="1"/>
  <c r="B42" i="2" l="1"/>
</calcChain>
</file>

<file path=xl/sharedStrings.xml><?xml version="1.0" encoding="utf-8"?>
<sst xmlns="http://schemas.openxmlformats.org/spreadsheetml/2006/main" count="85" uniqueCount="79">
  <si>
    <t>Nøkkeltall pr år</t>
  </si>
  <si>
    <t>Antall varer underleverandør</t>
  </si>
  <si>
    <t>Timekostnad</t>
  </si>
  <si>
    <t>Oppgave</t>
  </si>
  <si>
    <t>Pr.</t>
  </si>
  <si>
    <t>Tidsforbruk i min før</t>
  </si>
  <si>
    <t>Tidsforbruk i min etter</t>
  </si>
  <si>
    <t>Årlig gevinst</t>
  </si>
  <si>
    <t>Antall timer pr år før</t>
  </si>
  <si>
    <t>Antall timer pr år etter</t>
  </si>
  <si>
    <t>Effektivisering ved EDI</t>
  </si>
  <si>
    <t>Antall bestillinger underleverandør</t>
  </si>
  <si>
    <t>Antall ordrelinjer pr. innkjøpsordre</t>
  </si>
  <si>
    <t>Antall leverandørordrebekreftelser</t>
  </si>
  <si>
    <t>Antall leverandørfakturaer</t>
  </si>
  <si>
    <t>Antall pakksedler underleverandør</t>
  </si>
  <si>
    <t>Antall kundeordre</t>
  </si>
  <si>
    <t>Antall ordrelinjer pr. kundeordre</t>
  </si>
  <si>
    <t>Antall kundeordrebekreftelser</t>
  </si>
  <si>
    <t>Antall kundepakksedler</t>
  </si>
  <si>
    <t>Antall kundefakturaer</t>
  </si>
  <si>
    <t>Feilprosent i innkjøpsleddet</t>
  </si>
  <si>
    <t>Feilprosent i logistikkleddet</t>
  </si>
  <si>
    <t>Feilprosent i salgsleddet</t>
  </si>
  <si>
    <t>Bestilling underleverandør</t>
  </si>
  <si>
    <t>innkjøpsordre</t>
  </si>
  <si>
    <t>Leverandørordrebekreftelse</t>
  </si>
  <si>
    <t>ordrebekreftelse</t>
  </si>
  <si>
    <t>Leverandørfaktura</t>
  </si>
  <si>
    <t>faktura</t>
  </si>
  <si>
    <t>ordrelinje</t>
  </si>
  <si>
    <t>Transport inn til lager</t>
  </si>
  <si>
    <t>pakkseddel underlevererandør</t>
  </si>
  <si>
    <t>Kundeordre</t>
  </si>
  <si>
    <t>ordre</t>
  </si>
  <si>
    <t>Kundeordrebekreftelse</t>
  </si>
  <si>
    <t>Transport til kunde</t>
  </si>
  <si>
    <t>pakkseddel kunde</t>
  </si>
  <si>
    <t>Kundefaktura</t>
  </si>
  <si>
    <t>Plunder og heft innkjøpsledd</t>
  </si>
  <si>
    <t>leverandørfaktura</t>
  </si>
  <si>
    <t>Plunder og heft logistikkledd</t>
  </si>
  <si>
    <t>pakkseddel</t>
  </si>
  <si>
    <t>Plunder og heft salgsleddd</t>
  </si>
  <si>
    <t>kundefaktura</t>
  </si>
  <si>
    <t>Pr</t>
  </si>
  <si>
    <t>Besparelse pr bestilling underleverandør</t>
  </si>
  <si>
    <t>Besparelse pr logistikktransaksjon</t>
  </si>
  <si>
    <t>Besparelse pr kundeordre</t>
  </si>
  <si>
    <t>Avlesning strekkode (GTINnr) inn og ut</t>
  </si>
  <si>
    <t>Forretningsprosesser</t>
  </si>
  <si>
    <t>Klimadata A1-A3</t>
  </si>
  <si>
    <t xml:space="preserve">Klimadata A4 </t>
  </si>
  <si>
    <t>Klimadata til kunde</t>
  </si>
  <si>
    <t>Antall bestillinger til underleverandør</t>
  </si>
  <si>
    <t>Gjennomsnittlig antall ordrelinjer pr innkjøpsordre</t>
  </si>
  <si>
    <t>Antall ordrebekreftelser fra leverandør</t>
  </si>
  <si>
    <t>Antall inngående fakturaer fra leverandører</t>
  </si>
  <si>
    <t>Antall inngående pakkseddler</t>
  </si>
  <si>
    <t>Antall kundeordrer</t>
  </si>
  <si>
    <t>Gjennomsnittlig antall ordrelinjer pr salgsordre</t>
  </si>
  <si>
    <t>Antall utgående ordrebekreftelser</t>
  </si>
  <si>
    <t>Antall utgående pakkseddler</t>
  </si>
  <si>
    <t>Antall utgående fakturaer</t>
  </si>
  <si>
    <t>Avviksbehandling</t>
  </si>
  <si>
    <t>Kildedata EPD pr faktura</t>
  </si>
  <si>
    <t>Transport pr faktura</t>
  </si>
  <si>
    <t>Varelinje pr leveranse/Faktura</t>
  </si>
  <si>
    <t>Tidsbruk pr faktura til å fremskaffe og formidle klimadata</t>
  </si>
  <si>
    <t>Flere / Andre kostnadsdrivere</t>
  </si>
  <si>
    <t>Total kostnadsbesparelse / Gevinst</t>
  </si>
  <si>
    <t>Gevinst</t>
  </si>
  <si>
    <t>Antall produkter som kjøpes inn fra underleverandører</t>
  </si>
  <si>
    <t>Antall produkter/tjenester som blir solgt</t>
  </si>
  <si>
    <t>Antall produkter/tjenester</t>
  </si>
  <si>
    <t>Må tro på det!</t>
  </si>
  <si>
    <t>Pr transaksjon</t>
  </si>
  <si>
    <t>65 årsverk</t>
  </si>
  <si>
    <t>Årsverk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</si>
</sst>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3" fontId="3" fillId="2" borderId="0" xfId="0" applyNumberFormat="1" applyFont="1" applyFill="1" applyAlignment="1">
      <alignment horizontal="right" vertical="top" wrapText="1"/>
    </xf>
    <xf numFmtId="0" fontId="0" fillId="3" borderId="0" xfId="0" applyFill="1"/>
    <xf numFmtId="3" fontId="0" fillId="4" borderId="0" xfId="0" applyNumberFormat="1" applyFill="1" applyProtection="1">
      <protection locked="0"/>
    </xf>
    <xf numFmtId="0" fontId="3" fillId="2" borderId="0" xfId="0" applyFont="1" applyFill="1" applyAlignment="1">
      <alignment horizontal="center" vertical="top" wrapText="1"/>
    </xf>
    <xf numFmtId="0" fontId="5" fillId="3" borderId="0" xfId="0" applyFont="1" applyFill="1"/>
    <xf numFmtId="0" fontId="4" fillId="0" borderId="0" xfId="0" applyFont="1"/>
    <xf numFmtId="0" fontId="0" fillId="4" borderId="0" xfId="0" applyFill="1" applyProtection="1">
      <protection locked="0"/>
    </xf>
    <xf numFmtId="3" fontId="0" fillId="0" borderId="0" xfId="0" applyNumberFormat="1"/>
    <xf numFmtId="0" fontId="5" fillId="3" borderId="1" xfId="0" applyFont="1" applyFill="1" applyBorder="1"/>
    <xf numFmtId="0" fontId="0" fillId="0" borderId="1" xfId="0" applyBorder="1"/>
    <xf numFmtId="3" fontId="5" fillId="0" borderId="1" xfId="0" applyNumberFormat="1" applyFont="1" applyBorder="1"/>
    <xf numFmtId="3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1" fontId="0" fillId="0" borderId="0" xfId="0" applyNumberFormat="1"/>
    <xf numFmtId="9" fontId="0" fillId="4" borderId="0" xfId="1" applyFont="1" applyFill="1" applyProtection="1">
      <protection locked="0"/>
    </xf>
    <xf numFmtId="0" fontId="4" fillId="3" borderId="0" xfId="0" applyFont="1" applyFill="1"/>
    <xf numFmtId="0" fontId="5" fillId="0" borderId="0" xfId="0" applyFont="1" applyAlignment="1">
      <alignment horizontal="right"/>
    </xf>
    <xf numFmtId="0" fontId="0" fillId="5" borderId="0" xfId="0" applyFill="1"/>
    <xf numFmtId="0" fontId="0" fillId="5" borderId="0" xfId="0" applyFill="1" applyProtection="1">
      <protection locked="0"/>
    </xf>
    <xf numFmtId="3" fontId="0" fillId="5" borderId="0" xfId="0" applyNumberFormat="1" applyFill="1"/>
    <xf numFmtId="1" fontId="0" fillId="5" borderId="0" xfId="0" applyNumberFormat="1" applyFill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1E105-6DEE-4A18-9A24-54F60CFF440B}">
  <dimension ref="A1:H42"/>
  <sheetViews>
    <sheetView tabSelected="1" topLeftCell="A3" zoomScale="130" zoomScaleNormal="130" workbookViewId="0">
      <selection activeCell="B40" sqref="B40"/>
    </sheetView>
  </sheetViews>
  <sheetFormatPr baseColWidth="10" defaultRowHeight="14.4" x14ac:dyDescent="0.3"/>
  <cols>
    <col min="1" max="1" width="46.6640625" customWidth="1"/>
    <col min="2" max="2" width="28.33203125" customWidth="1"/>
    <col min="8" max="8" width="72.5546875" customWidth="1"/>
  </cols>
  <sheetData>
    <row r="1" spans="1:8" ht="15.6" x14ac:dyDescent="0.3">
      <c r="A1" s="1" t="s">
        <v>10</v>
      </c>
      <c r="B1" s="2" t="s">
        <v>0</v>
      </c>
      <c r="C1" s="2"/>
      <c r="D1" s="2"/>
      <c r="E1" s="2"/>
      <c r="F1" s="2"/>
      <c r="G1" s="2"/>
    </row>
    <row r="2" spans="1:8" x14ac:dyDescent="0.3">
      <c r="A2" s="4" t="s">
        <v>74</v>
      </c>
      <c r="B2" s="5">
        <v>500</v>
      </c>
      <c r="C2" s="4"/>
      <c r="D2" s="4"/>
      <c r="E2" s="4"/>
      <c r="F2" s="4"/>
      <c r="G2" s="4"/>
      <c r="H2" t="s">
        <v>73</v>
      </c>
    </row>
    <row r="3" spans="1:8" x14ac:dyDescent="0.3">
      <c r="A3" s="4" t="s">
        <v>1</v>
      </c>
      <c r="B3" s="5">
        <v>1500</v>
      </c>
      <c r="C3" s="4"/>
      <c r="D3" s="4"/>
      <c r="E3" s="4"/>
      <c r="F3" s="4"/>
      <c r="G3" s="4"/>
      <c r="H3" t="s">
        <v>72</v>
      </c>
    </row>
    <row r="4" spans="1:8" x14ac:dyDescent="0.3">
      <c r="A4" s="4" t="s">
        <v>11</v>
      </c>
      <c r="B4" s="5">
        <v>2000</v>
      </c>
      <c r="C4" s="4"/>
      <c r="D4" s="4"/>
      <c r="E4" s="4"/>
      <c r="F4" s="4"/>
      <c r="G4" s="4"/>
      <c r="H4" t="s">
        <v>54</v>
      </c>
    </row>
    <row r="5" spans="1:8" x14ac:dyDescent="0.3">
      <c r="A5" s="4" t="s">
        <v>12</v>
      </c>
      <c r="B5" s="5">
        <v>3</v>
      </c>
      <c r="C5" s="4"/>
      <c r="D5" s="4"/>
      <c r="E5" s="4"/>
      <c r="F5" s="4"/>
      <c r="G5" s="4"/>
      <c r="H5" t="s">
        <v>55</v>
      </c>
    </row>
    <row r="6" spans="1:8" x14ac:dyDescent="0.3">
      <c r="A6" s="4" t="s">
        <v>13</v>
      </c>
      <c r="B6" s="5">
        <v>2000</v>
      </c>
      <c r="C6" s="4"/>
      <c r="D6" s="4"/>
      <c r="E6" s="4"/>
      <c r="F6" s="4"/>
      <c r="G6" s="4"/>
      <c r="H6" t="s">
        <v>56</v>
      </c>
    </row>
    <row r="7" spans="1:8" x14ac:dyDescent="0.3">
      <c r="A7" s="4" t="s">
        <v>14</v>
      </c>
      <c r="B7" s="5">
        <v>2200</v>
      </c>
      <c r="C7" s="4"/>
      <c r="D7" s="4"/>
      <c r="E7" s="4"/>
      <c r="F7" s="4"/>
      <c r="G7" s="4"/>
      <c r="H7" t="s">
        <v>57</v>
      </c>
    </row>
    <row r="8" spans="1:8" x14ac:dyDescent="0.3">
      <c r="A8" s="4" t="s">
        <v>15</v>
      </c>
      <c r="B8" s="5">
        <v>2200</v>
      </c>
      <c r="C8" s="4"/>
      <c r="D8" s="4"/>
      <c r="E8" s="4"/>
      <c r="F8" s="4"/>
      <c r="G8" s="4"/>
      <c r="H8" t="s">
        <v>58</v>
      </c>
    </row>
    <row r="9" spans="1:8" x14ac:dyDescent="0.3">
      <c r="A9" s="4" t="s">
        <v>16</v>
      </c>
      <c r="B9" s="5">
        <v>17000</v>
      </c>
      <c r="C9" s="4"/>
      <c r="D9" s="4"/>
      <c r="E9" s="4"/>
      <c r="F9" s="4"/>
      <c r="G9" s="4"/>
      <c r="H9" t="s">
        <v>59</v>
      </c>
    </row>
    <row r="10" spans="1:8" x14ac:dyDescent="0.3">
      <c r="A10" s="4" t="s">
        <v>17</v>
      </c>
      <c r="B10" s="5">
        <v>3</v>
      </c>
      <c r="C10" s="4"/>
      <c r="D10" s="4"/>
      <c r="E10" s="4"/>
      <c r="F10" s="4"/>
      <c r="G10" s="4"/>
      <c r="H10" t="s">
        <v>60</v>
      </c>
    </row>
    <row r="11" spans="1:8" x14ac:dyDescent="0.3">
      <c r="A11" s="4" t="s">
        <v>18</v>
      </c>
      <c r="B11" s="5">
        <v>17000</v>
      </c>
      <c r="C11" s="4"/>
      <c r="D11" s="4"/>
      <c r="E11" s="4"/>
      <c r="F11" s="4"/>
      <c r="G11" s="4"/>
      <c r="H11" t="s">
        <v>61</v>
      </c>
    </row>
    <row r="12" spans="1:8" x14ac:dyDescent="0.3">
      <c r="A12" s="4" t="s">
        <v>19</v>
      </c>
      <c r="B12" s="5">
        <v>19000</v>
      </c>
      <c r="C12" s="4"/>
      <c r="D12" s="4"/>
      <c r="E12" s="4"/>
      <c r="F12" s="4"/>
      <c r="G12" s="4"/>
      <c r="H12" t="s">
        <v>62</v>
      </c>
    </row>
    <row r="13" spans="1:8" x14ac:dyDescent="0.3">
      <c r="A13" s="4" t="s">
        <v>20</v>
      </c>
      <c r="B13" s="5">
        <v>16000</v>
      </c>
      <c r="C13" s="4"/>
      <c r="D13" s="4"/>
      <c r="E13" s="4"/>
      <c r="F13" s="4"/>
      <c r="G13" s="4"/>
      <c r="H13" t="s">
        <v>63</v>
      </c>
    </row>
    <row r="14" spans="1:8" x14ac:dyDescent="0.3">
      <c r="A14" s="4" t="s">
        <v>21</v>
      </c>
      <c r="B14" s="18">
        <v>0.05</v>
      </c>
      <c r="C14" s="4"/>
      <c r="D14" s="4"/>
      <c r="E14" s="4"/>
      <c r="F14" s="4"/>
      <c r="G14" s="4"/>
      <c r="H14" t="s">
        <v>64</v>
      </c>
    </row>
    <row r="15" spans="1:8" x14ac:dyDescent="0.3">
      <c r="A15" s="4" t="s">
        <v>22</v>
      </c>
      <c r="B15" s="18">
        <v>0.02</v>
      </c>
      <c r="C15" s="4"/>
      <c r="D15" s="4"/>
      <c r="E15" s="4"/>
      <c r="F15" s="4"/>
      <c r="G15" s="4"/>
      <c r="H15" t="s">
        <v>64</v>
      </c>
    </row>
    <row r="16" spans="1:8" x14ac:dyDescent="0.3">
      <c r="A16" s="4" t="s">
        <v>23</v>
      </c>
      <c r="B16" s="18">
        <v>0.02</v>
      </c>
      <c r="C16" s="4"/>
      <c r="D16" s="4"/>
      <c r="E16" s="4"/>
      <c r="F16" s="4"/>
      <c r="G16" s="4"/>
      <c r="H16" t="s">
        <v>64</v>
      </c>
    </row>
    <row r="17" spans="1:8" x14ac:dyDescent="0.3">
      <c r="A17" s="4" t="s">
        <v>2</v>
      </c>
      <c r="B17" s="5">
        <v>600</v>
      </c>
      <c r="C17" s="4"/>
      <c r="D17" s="4"/>
      <c r="E17" s="4"/>
      <c r="F17" s="4"/>
      <c r="G17" s="4"/>
    </row>
    <row r="18" spans="1:8" ht="26.4" x14ac:dyDescent="0.3">
      <c r="A18" s="1" t="s">
        <v>3</v>
      </c>
      <c r="B18" s="6" t="s">
        <v>4</v>
      </c>
      <c r="C18" s="6" t="s">
        <v>5</v>
      </c>
      <c r="D18" s="6" t="s">
        <v>6</v>
      </c>
      <c r="E18" s="3" t="s">
        <v>7</v>
      </c>
      <c r="F18" s="6" t="s">
        <v>8</v>
      </c>
      <c r="G18" s="6" t="s">
        <v>9</v>
      </c>
    </row>
    <row r="19" spans="1:8" x14ac:dyDescent="0.3">
      <c r="A19" s="7" t="s">
        <v>50</v>
      </c>
      <c r="E19" s="10"/>
    </row>
    <row r="20" spans="1:8" x14ac:dyDescent="0.3">
      <c r="A20" s="4" t="s">
        <v>24</v>
      </c>
      <c r="B20" t="s">
        <v>25</v>
      </c>
      <c r="C20" s="9">
        <v>3</v>
      </c>
      <c r="D20" s="9">
        <v>3</v>
      </c>
      <c r="E20" s="10">
        <f>B4*(C20-D20)*B17/60</f>
        <v>0</v>
      </c>
      <c r="F20" s="10">
        <f>B4*C20/60</f>
        <v>100</v>
      </c>
      <c r="G20" s="17">
        <f t="shared" ref="G20:G35" si="0">F20*D20/C20</f>
        <v>100</v>
      </c>
    </row>
    <row r="21" spans="1:8" x14ac:dyDescent="0.3">
      <c r="A21" s="4" t="s">
        <v>26</v>
      </c>
      <c r="B21" t="s">
        <v>27</v>
      </c>
      <c r="C21" s="9">
        <v>1</v>
      </c>
      <c r="D21" s="9">
        <v>1</v>
      </c>
      <c r="E21" s="10">
        <f>B6*(C21-D21)*B17/60</f>
        <v>0</v>
      </c>
      <c r="F21" s="10">
        <f>B6*C21/60</f>
        <v>33.333333333333336</v>
      </c>
      <c r="G21" s="17">
        <f t="shared" si="0"/>
        <v>33.333333333333336</v>
      </c>
    </row>
    <row r="22" spans="1:8" x14ac:dyDescent="0.3">
      <c r="A22" s="4" t="s">
        <v>28</v>
      </c>
      <c r="B22" t="s">
        <v>29</v>
      </c>
      <c r="C22" s="9">
        <v>5</v>
      </c>
      <c r="D22" s="9">
        <v>3</v>
      </c>
      <c r="E22" s="10">
        <f>B7*(C22-D22)*B17/60</f>
        <v>44000</v>
      </c>
      <c r="F22" s="10">
        <f>B7*C22/60</f>
        <v>183.33333333333334</v>
      </c>
      <c r="G22" s="17">
        <f t="shared" si="0"/>
        <v>110</v>
      </c>
    </row>
    <row r="23" spans="1:8" x14ac:dyDescent="0.3">
      <c r="A23" s="4" t="s">
        <v>49</v>
      </c>
      <c r="B23" s="8" t="s">
        <v>30</v>
      </c>
      <c r="C23" s="9">
        <v>2</v>
      </c>
      <c r="D23" s="9">
        <v>1</v>
      </c>
      <c r="E23" s="10">
        <f>(((B4*B5)+(B9*B10))*(C23-D23)*B17/60)</f>
        <v>570000</v>
      </c>
      <c r="F23" s="10">
        <f>C23*((B4*B5)+(B9*B10))/60</f>
        <v>1900</v>
      </c>
      <c r="G23" s="17">
        <f t="shared" si="0"/>
        <v>950</v>
      </c>
    </row>
    <row r="24" spans="1:8" x14ac:dyDescent="0.3">
      <c r="A24" s="4" t="s">
        <v>31</v>
      </c>
      <c r="B24" t="s">
        <v>32</v>
      </c>
      <c r="C24" s="9">
        <v>1</v>
      </c>
      <c r="D24" s="9">
        <v>1</v>
      </c>
      <c r="E24" s="10">
        <f>B8*(C24-D24)*B17/60</f>
        <v>0</v>
      </c>
      <c r="F24" s="10">
        <f>B8*C24/60</f>
        <v>36.666666666666664</v>
      </c>
      <c r="G24" s="17">
        <f t="shared" si="0"/>
        <v>36.666666666666664</v>
      </c>
    </row>
    <row r="25" spans="1:8" x14ac:dyDescent="0.3">
      <c r="A25" s="4" t="s">
        <v>33</v>
      </c>
      <c r="B25" t="s">
        <v>34</v>
      </c>
      <c r="C25" s="9">
        <v>2</v>
      </c>
      <c r="D25" s="9">
        <v>1</v>
      </c>
      <c r="E25" s="10">
        <f>B9*(C25-D25)*(B17/60)</f>
        <v>170000</v>
      </c>
      <c r="F25" s="10">
        <f>B9*C25/60</f>
        <v>566.66666666666663</v>
      </c>
      <c r="G25" s="17">
        <f t="shared" si="0"/>
        <v>283.33333333333331</v>
      </c>
    </row>
    <row r="26" spans="1:8" x14ac:dyDescent="0.3">
      <c r="A26" s="4" t="s">
        <v>35</v>
      </c>
      <c r="B26" t="s">
        <v>27</v>
      </c>
      <c r="C26" s="9">
        <v>1</v>
      </c>
      <c r="D26" s="9">
        <v>1</v>
      </c>
      <c r="E26" s="10">
        <f>B11*(C26-D26)*B17/60</f>
        <v>0</v>
      </c>
      <c r="F26" s="10">
        <f>B11*C26/60</f>
        <v>283.33333333333331</v>
      </c>
      <c r="G26" s="17">
        <f t="shared" si="0"/>
        <v>283.33333333333331</v>
      </c>
    </row>
    <row r="27" spans="1:8" x14ac:dyDescent="0.3">
      <c r="A27" s="4" t="s">
        <v>36</v>
      </c>
      <c r="B27" t="s">
        <v>37</v>
      </c>
      <c r="C27" s="9">
        <v>1</v>
      </c>
      <c r="D27" s="9">
        <v>1</v>
      </c>
      <c r="E27" s="10">
        <f>B12*(C27-D27)*B17/60</f>
        <v>0</v>
      </c>
      <c r="F27" s="10">
        <f>B12*C27/60</f>
        <v>316.66666666666669</v>
      </c>
      <c r="G27" s="17">
        <f t="shared" si="0"/>
        <v>316.66666666666669</v>
      </c>
    </row>
    <row r="28" spans="1:8" x14ac:dyDescent="0.3">
      <c r="A28" s="4" t="s">
        <v>38</v>
      </c>
      <c r="B28" t="s">
        <v>29</v>
      </c>
      <c r="C28" s="9">
        <v>1</v>
      </c>
      <c r="D28" s="9">
        <v>1</v>
      </c>
      <c r="E28" s="10">
        <f>B13*(C28-D28)*B17/60</f>
        <v>0</v>
      </c>
      <c r="F28" s="10">
        <f>B13*C28/60</f>
        <v>266.66666666666669</v>
      </c>
      <c r="G28" s="17">
        <f t="shared" si="0"/>
        <v>266.66666666666669</v>
      </c>
    </row>
    <row r="29" spans="1:8" x14ac:dyDescent="0.3">
      <c r="A29" s="21" t="s">
        <v>51</v>
      </c>
      <c r="B29" s="21" t="s">
        <v>65</v>
      </c>
      <c r="C29" s="22">
        <v>1</v>
      </c>
      <c r="D29" s="22">
        <v>1</v>
      </c>
      <c r="E29" s="23">
        <f>(B13*B10)*(C29-D29)*B17/60</f>
        <v>0</v>
      </c>
      <c r="F29" s="23">
        <f>B13*C29/60</f>
        <v>266.66666666666669</v>
      </c>
      <c r="G29" s="24">
        <f t="shared" ref="G29" si="1">F29*D29/C29</f>
        <v>266.66666666666669</v>
      </c>
      <c r="H29" t="s">
        <v>68</v>
      </c>
    </row>
    <row r="30" spans="1:8" x14ac:dyDescent="0.3">
      <c r="A30" s="21" t="s">
        <v>52</v>
      </c>
      <c r="B30" s="21" t="s">
        <v>66</v>
      </c>
      <c r="C30" s="22">
        <v>1</v>
      </c>
      <c r="D30" s="22">
        <v>1</v>
      </c>
      <c r="E30" s="23">
        <f>(B13*B10)*(C30-D30)*B17/60</f>
        <v>0</v>
      </c>
      <c r="F30" s="23">
        <f>B13*C30/60</f>
        <v>266.66666666666669</v>
      </c>
      <c r="G30" s="24">
        <f t="shared" ref="G30:G31" si="2">F30*D30/C30</f>
        <v>266.66666666666669</v>
      </c>
      <c r="H30" t="s">
        <v>68</v>
      </c>
    </row>
    <row r="31" spans="1:8" x14ac:dyDescent="0.3">
      <c r="A31" s="21" t="s">
        <v>53</v>
      </c>
      <c r="B31" s="21" t="s">
        <v>67</v>
      </c>
      <c r="C31" s="22">
        <v>1</v>
      </c>
      <c r="D31" s="22">
        <v>1</v>
      </c>
      <c r="E31" s="23">
        <f>(B13*B10)*(C31-D31)*B17/60</f>
        <v>0</v>
      </c>
      <c r="F31" s="23">
        <f>B13*C31/60</f>
        <v>266.66666666666669</v>
      </c>
      <c r="G31" s="24">
        <f t="shared" si="2"/>
        <v>266.66666666666669</v>
      </c>
      <c r="H31" t="s">
        <v>68</v>
      </c>
    </row>
    <row r="32" spans="1:8" x14ac:dyDescent="0.3">
      <c r="A32" s="21" t="s">
        <v>69</v>
      </c>
      <c r="B32" s="21"/>
      <c r="C32" s="22"/>
      <c r="D32" s="22"/>
      <c r="E32" s="23"/>
      <c r="F32" s="23"/>
      <c r="G32" s="24"/>
    </row>
    <row r="33" spans="1:7" x14ac:dyDescent="0.3">
      <c r="A33" s="4" t="s">
        <v>39</v>
      </c>
      <c r="B33" t="s">
        <v>40</v>
      </c>
      <c r="C33" s="9">
        <v>5</v>
      </c>
      <c r="D33" s="9">
        <v>5</v>
      </c>
      <c r="E33" s="10">
        <f>B7*B14*(C33-D33)*B17/60</f>
        <v>0</v>
      </c>
      <c r="F33" s="10">
        <f>B7*C33/60</f>
        <v>183.33333333333334</v>
      </c>
      <c r="G33" s="17">
        <f t="shared" si="0"/>
        <v>183.33333333333334</v>
      </c>
    </row>
    <row r="34" spans="1:7" x14ac:dyDescent="0.3">
      <c r="A34" s="19" t="s">
        <v>41</v>
      </c>
      <c r="B34" s="8" t="s">
        <v>42</v>
      </c>
      <c r="C34" s="9">
        <v>5</v>
      </c>
      <c r="D34" s="9">
        <v>5</v>
      </c>
      <c r="E34" s="10">
        <f>(B8+B12)*B15*(C34-D34)*B17/60</f>
        <v>0</v>
      </c>
      <c r="F34" s="10">
        <f>(B8+B12)*B15*C34/60</f>
        <v>35.333333333333336</v>
      </c>
      <c r="G34" s="17">
        <f t="shared" si="0"/>
        <v>35.333333333333336</v>
      </c>
    </row>
    <row r="35" spans="1:7" x14ac:dyDescent="0.3">
      <c r="A35" s="4" t="s">
        <v>43</v>
      </c>
      <c r="B35" s="8" t="s">
        <v>44</v>
      </c>
      <c r="C35" s="9">
        <v>5</v>
      </c>
      <c r="D35" s="9">
        <v>5</v>
      </c>
      <c r="E35" s="10">
        <f>B13*B16*(C35-D35)*B17/60</f>
        <v>0</v>
      </c>
      <c r="F35" s="10">
        <f>B13*B16*C35/60</f>
        <v>26.666666666666668</v>
      </c>
      <c r="G35" s="17">
        <f t="shared" si="0"/>
        <v>26.666666666666668</v>
      </c>
    </row>
    <row r="36" spans="1:7" x14ac:dyDescent="0.3">
      <c r="A36" s="11" t="s">
        <v>70</v>
      </c>
      <c r="B36" s="12"/>
      <c r="C36" s="12"/>
      <c r="D36" s="12"/>
      <c r="E36" s="13">
        <f>SUM(E20:E35)</f>
        <v>784000</v>
      </c>
      <c r="F36" s="13">
        <f>SUM(F20:F35)</f>
        <v>4731.9999999999991</v>
      </c>
      <c r="G36" s="13">
        <f>SUM(G20:G35)</f>
        <v>3425.3333333333326</v>
      </c>
    </row>
    <row r="37" spans="1:7" x14ac:dyDescent="0.3">
      <c r="A37" s="7"/>
      <c r="E37" s="14"/>
    </row>
    <row r="38" spans="1:7" x14ac:dyDescent="0.3">
      <c r="A38" s="7" t="s">
        <v>71</v>
      </c>
      <c r="B38" s="20" t="s">
        <v>45</v>
      </c>
      <c r="E38" s="14"/>
    </row>
    <row r="39" spans="1:7" x14ac:dyDescent="0.3">
      <c r="A39" s="4" t="s">
        <v>46</v>
      </c>
      <c r="B39" s="15">
        <f>(E20+E21+E22+E33)/B4</f>
        <v>22</v>
      </c>
    </row>
    <row r="40" spans="1:7" x14ac:dyDescent="0.3">
      <c r="A40" s="4" t="s">
        <v>47</v>
      </c>
      <c r="B40" s="15">
        <f>(E23+E24+E27+E34)/(B8+B12)</f>
        <v>26.886792452830189</v>
      </c>
      <c r="F40" s="10"/>
    </row>
    <row r="41" spans="1:7" x14ac:dyDescent="0.3">
      <c r="A41" s="19" t="s">
        <v>48</v>
      </c>
      <c r="B41" s="15">
        <f>(E25+E26+E28+E35)/B9</f>
        <v>10</v>
      </c>
      <c r="F41" s="10"/>
    </row>
    <row r="42" spans="1:7" x14ac:dyDescent="0.3">
      <c r="A42" s="19" t="s">
        <v>78</v>
      </c>
      <c r="B42" s="16">
        <f>(F36-G36)/1750</f>
        <v>0.74666666666666659</v>
      </c>
      <c r="F4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6D22-7B19-4650-8DCA-951640931AA3}">
  <dimension ref="B5:I11"/>
  <sheetViews>
    <sheetView workbookViewId="0">
      <selection activeCell="H9" sqref="H9"/>
    </sheetView>
  </sheetViews>
  <sheetFormatPr baseColWidth="10" defaultRowHeight="14.4" x14ac:dyDescent="0.3"/>
  <cols>
    <col min="6" max="6" width="19.109375" customWidth="1"/>
  </cols>
  <sheetData>
    <row r="5" spans="2:9" x14ac:dyDescent="0.3">
      <c r="B5" s="17">
        <v>1750</v>
      </c>
      <c r="C5">
        <v>4</v>
      </c>
      <c r="D5">
        <f>+B5/C5</f>
        <v>437.5</v>
      </c>
      <c r="F5" t="s">
        <v>75</v>
      </c>
    </row>
    <row r="9" spans="2:9" x14ac:dyDescent="0.3">
      <c r="G9">
        <v>30.65</v>
      </c>
      <c r="I9" t="s">
        <v>76</v>
      </c>
    </row>
    <row r="11" spans="2:9" x14ac:dyDescent="0.3">
      <c r="G11" t="s">
        <v>77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0f8b1f-1316-42ba-b90a-f31493758a86">
      <Terms xmlns="http://schemas.microsoft.com/office/infopath/2007/PartnerControls"/>
    </lcf76f155ced4ddcb4097134ff3c332f>
    <TaxCatchAll xmlns="1de22440-d63d-4fe8-b10c-55bfd3426e4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FA399FBFD4E448BC354CFB79C635A3" ma:contentTypeVersion="16" ma:contentTypeDescription="Opprett et nytt dokument." ma:contentTypeScope="" ma:versionID="d78a31e306af46cdb758e6e7c1f25656">
  <xsd:schema xmlns:xsd="http://www.w3.org/2001/XMLSchema" xmlns:xs="http://www.w3.org/2001/XMLSchema" xmlns:p="http://schemas.microsoft.com/office/2006/metadata/properties" xmlns:ns2="ac0f8b1f-1316-42ba-b90a-f31493758a86" xmlns:ns3="1de22440-d63d-4fe8-b10c-55bfd3426e4f" targetNamespace="http://schemas.microsoft.com/office/2006/metadata/properties" ma:root="true" ma:fieldsID="a1601fbc5984b3c496a0206796a4449e" ns2:_="" ns3:_="">
    <xsd:import namespace="ac0f8b1f-1316-42ba-b90a-f31493758a86"/>
    <xsd:import namespace="1de22440-d63d-4fe8-b10c-55bfd3426e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f8b1f-1316-42ba-b90a-f31493758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8a50d93b-9db9-47df-bce4-5728e8a80c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22440-d63d-4fe8-b10c-55bfd3426e4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Global taksonomikolonne" ma:hidden="true" ma:list="{e8ab5d52-523e-487b-b042-a8675e7e2b6f}" ma:internalName="TaxCatchAll" ma:showField="CatchAllData" ma:web="1de22440-d63d-4fe8-b10c-55bfd3426e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803640-9C9B-4E3A-8BFF-01B94F427B46}">
  <ds:schemaRefs>
    <ds:schemaRef ds:uri="http://schemas.microsoft.com/office/2006/metadata/properties"/>
    <ds:schemaRef ds:uri="http://schemas.microsoft.com/office/infopath/2007/PartnerControls"/>
    <ds:schemaRef ds:uri="ac0f8b1f-1316-42ba-b90a-f31493758a86"/>
    <ds:schemaRef ds:uri="1de22440-d63d-4fe8-b10c-55bfd3426e4f"/>
  </ds:schemaRefs>
</ds:datastoreItem>
</file>

<file path=customXml/itemProps2.xml><?xml version="1.0" encoding="utf-8"?>
<ds:datastoreItem xmlns:ds="http://schemas.openxmlformats.org/officeDocument/2006/customXml" ds:itemID="{3851DAEE-88B2-42CA-8C64-150AC9F2BD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485DD-D337-4FB0-AB2A-D1A4D5C2C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0f8b1f-1316-42ba-b90a-f31493758a86"/>
    <ds:schemaRef ds:uri="1de22440-d63d-4fe8-b10c-55bfd3426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Beregning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Gunnar Honningsøy</dc:creator>
  <cp:lastModifiedBy>Ole Gunnar Honningsøy</cp:lastModifiedBy>
  <dcterms:created xsi:type="dcterms:W3CDTF">2020-03-04T10:55:59Z</dcterms:created>
  <dcterms:modified xsi:type="dcterms:W3CDTF">2023-06-15T08:08:28Z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0x010100EFFA399FBFD4E448BC354CFB79C635A3</vt:lpwstr>
  </property>
  <property fmtid="{D5CDD505-2E9C-101B-9397-08002B2CF9AE}" pid="3" name="MediaServiceImageTags">
    <vt:lpwstr/>
  </property>
</Properties>
</file>